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83DD7D9-E9DC-4D63-8D49-7D57207DB9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риложение № 2 - КМ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2" l="1"/>
  <c r="L24" i="12"/>
  <c r="K24" i="12"/>
  <c r="J24" i="12"/>
  <c r="I24" i="12"/>
  <c r="H24" i="12"/>
  <c r="G24" i="12"/>
  <c r="M23" i="12"/>
  <c r="L23" i="12"/>
  <c r="K23" i="12"/>
  <c r="J23" i="12"/>
  <c r="I23" i="12"/>
  <c r="H23" i="12"/>
  <c r="G23" i="12"/>
  <c r="E24" i="12"/>
  <c r="F23" i="12"/>
  <c r="F24" i="12" s="1"/>
  <c r="E23" i="12"/>
  <c r="M22" i="12"/>
  <c r="M21" i="12"/>
  <c r="G21" i="12" s="1"/>
  <c r="G22" i="12"/>
  <c r="D23" i="12"/>
  <c r="Q19" i="12"/>
  <c r="M20" i="12"/>
  <c r="M19" i="12"/>
  <c r="L20" i="12"/>
  <c r="G20" i="12"/>
  <c r="L19" i="12"/>
  <c r="H20" i="12"/>
  <c r="H19" i="12"/>
  <c r="M18" i="12"/>
  <c r="I18" i="12"/>
  <c r="I17" i="12"/>
  <c r="L18" i="12"/>
  <c r="H18" i="12"/>
  <c r="L17" i="12"/>
  <c r="G16" i="12"/>
  <c r="G15" i="12"/>
  <c r="G14" i="12"/>
  <c r="M8" i="12"/>
  <c r="G8" i="12" s="1"/>
  <c r="G13" i="12"/>
  <c r="G11" i="12"/>
  <c r="G9" i="12"/>
  <c r="M7" i="12"/>
  <c r="G7" i="12" s="1"/>
  <c r="G19" i="12" l="1"/>
  <c r="G17" i="12"/>
  <c r="G18" i="12"/>
</calcChain>
</file>

<file path=xl/sharedStrings.xml><?xml version="1.0" encoding="utf-8"?>
<sst xmlns="http://schemas.openxmlformats.org/spreadsheetml/2006/main" count="70" uniqueCount="62">
  <si>
    <t>Всего</t>
  </si>
  <si>
    <t>Неправомерное использование бюджетных средств</t>
  </si>
  <si>
    <t>Неэффективное использование бюджетных средств</t>
  </si>
  <si>
    <t>Нецелевое использование бюджетных средств</t>
  </si>
  <si>
    <t>Прочие нарушения и недостатки</t>
  </si>
  <si>
    <t>№ п/п</t>
  </si>
  <si>
    <t>Итого:</t>
  </si>
  <si>
    <t>Нарушения бухгалтерского (бюджетного)  учета</t>
  </si>
  <si>
    <t>в том числе нарушений бухгалтерского (бюджетного ) учета</t>
  </si>
  <si>
    <t>Кол-во нарушений и замечаний (количество случаев)</t>
  </si>
  <si>
    <t>Тема контрольного мероприятия</t>
  </si>
  <si>
    <t>Объект контрольного мероприятия, дата утверждения отчета о результатах контрольного мероприятия</t>
  </si>
  <si>
    <t>Объем проверенных средств, тыс.руб.</t>
  </si>
  <si>
    <t>Нарушения, тыс.руб.</t>
  </si>
  <si>
    <t>Нарушения при осуществлении закупок</t>
  </si>
  <si>
    <t>Приняты (актуализированы) нормативно-правовые акты (ед.)</t>
  </si>
  <si>
    <t>Привлечено к дисциплинарной (административной) ответственности, иные кадровые решения, чел.</t>
  </si>
  <si>
    <t>Направлены обращения и материалы в компетентные органы                            (кол-во)</t>
  </si>
  <si>
    <t>Направлено информационных писем                          (кол-во)</t>
  </si>
  <si>
    <t>Устранено нарушений,       /в том числе возмещено в бюджет, тыс.руб.</t>
  </si>
  <si>
    <t>Представление            (№, дата)</t>
  </si>
  <si>
    <t>Анализ основных результатов контрольных мероприятий, проведенных (завершенных) Счётной палатой Колпашевского района в 2023 году</t>
  </si>
  <si>
    <t>Приложение № 2 к Отчёту за 2023 год</t>
  </si>
  <si>
    <t>Проверка законности и эффективности использования средств, направленных на ведомственную целевую программу "Развитие архивного дела в Колпашевском районе"</t>
  </si>
  <si>
    <t>Контрольные мероприятия, проведенные в 2023 году</t>
  </si>
  <si>
    <t>16,2/16,2</t>
  </si>
  <si>
    <t>Представление от 16.01.2023 № 13/1</t>
  </si>
  <si>
    <t>Администрация Колпашевского городского поселения                               (отчет утвержден 23.03.2023)</t>
  </si>
  <si>
    <t>Проверка использования средств бюджета муниципального образования "Колпашевское городское поселение", направленных на реализацию ведомственной целевой программы "Муниципальные кадры Колпашевского городского поселения"</t>
  </si>
  <si>
    <t>Представление от  21.02.2023 № 40/2</t>
  </si>
  <si>
    <t>Администрация Колпашевского городского поселения                               (отчет утвержден 01.03.2023)</t>
  </si>
  <si>
    <t>Проверка использования средств бюджета муниципального образования "Колпашевское городское поселение", направленных на реализацию ведомственной целевой программы "Улучшение качества окружающей среды"</t>
  </si>
  <si>
    <t xml:space="preserve">    -</t>
  </si>
  <si>
    <t>Проверка законности и эффективности использования бюджетных средств, направленных на оплату труда работников в 2022 году"</t>
  </si>
  <si>
    <t>Управление по культуре, спорту и молодежной политике Администрации Колпашевского района                           (отчет утвержден 28.04.2023)</t>
  </si>
  <si>
    <t>Количество нарушений, ед.</t>
  </si>
  <si>
    <t>5.</t>
  </si>
  <si>
    <t>6.</t>
  </si>
  <si>
    <t>Представление от 29.03.2023 № 68/3</t>
  </si>
  <si>
    <t>Администрация Колпашевского городского поселения                               (отчет утвержден 15.08.2023)</t>
  </si>
  <si>
    <t>Проверка целевого и эффективного использования средств иных межбюджетных трансфертов, выделенных бюджету муниципального образования "Колпашевское городское поселение" на благоустройство населенных пунктов"</t>
  </si>
  <si>
    <t>9,5/7,1</t>
  </si>
  <si>
    <t>72,6/-</t>
  </si>
  <si>
    <t>Представление от 15.06.2023г. № 100/4</t>
  </si>
  <si>
    <t>Проверка целевого и эффективного использования средств иных межбюджетных трансфертов, выделенных бюджету муниципального образования "Чажемтовское сельское поселение"</t>
  </si>
  <si>
    <t>Представление от 12.07.2023 № 120/5</t>
  </si>
  <si>
    <t>7.</t>
  </si>
  <si>
    <t>Управление образования Администрации Колпашевского района (отчет утвержден 01.11.2023)</t>
  </si>
  <si>
    <t xml:space="preserve">Проверка использования средств бюджета муниципального образования "Колпашевский район", направленных на реализацию ведомственной целевой программы "Организация проведения мероприятий и обеспечение участия участников образовательных отношений в мероприятиях различного уровня" в 2021-2022г.г." </t>
  </si>
  <si>
    <t>Представление от 20.09.2023 №163/6</t>
  </si>
  <si>
    <t>Проверка отдельных вопросов финансово-хозяйственной деятельности МКОУ "Копыловская ООШ"</t>
  </si>
  <si>
    <t>6,8/6,8</t>
  </si>
  <si>
    <t>Представление от 27.10.2023 № 180/7</t>
  </si>
  <si>
    <t>105,1/30,1</t>
  </si>
  <si>
    <t>1.</t>
  </si>
  <si>
    <t>2.</t>
  </si>
  <si>
    <t>3.</t>
  </si>
  <si>
    <t>4.</t>
  </si>
  <si>
    <t>8.</t>
  </si>
  <si>
    <t>МКОУ "Копыловская ООШ"                 (отчет утвержден 29.11.2023)</t>
  </si>
  <si>
    <t>Администрация Чажемтовского сельского поселения                             (отчет утвержден 28.08.2023)</t>
  </si>
  <si>
    <t>МКУ "Архив"                                          (отчет утвержден 01.03.2023г.)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</si>
</sst>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1" fillId="0" borderId="0" xfId="0" applyFont="1"/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0" fillId="0" borderId="1" xfId="0" applyBorder="1"/>
    <xf numFmtId="0" fontId="8" fillId="0" borderId="1" xfId="0" applyFont="1" applyBorder="1"/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zoomScale="75" zoomScaleNormal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8" sqref="B8"/>
    </sheetView>
  </sheetViews>
  <sheetFormatPr defaultRowHeight="15" x14ac:dyDescent="0.25"/>
  <cols>
    <col min="1" max="1" width="3.5703125" style="4" customWidth="1"/>
    <col min="2" max="2" width="32.85546875" style="3" customWidth="1"/>
    <col min="3" max="3" width="50.85546875" style="3" customWidth="1"/>
    <col min="4" max="4" width="14.28515625" style="3" customWidth="1"/>
    <col min="5" max="5" width="13.7109375" style="4" customWidth="1"/>
    <col min="6" max="6" width="15.28515625" style="4" customWidth="1"/>
    <col min="7" max="7" width="14" style="5" customWidth="1"/>
    <col min="8" max="8" width="15.7109375" style="4" customWidth="1"/>
    <col min="9" max="9" width="15.28515625" style="4" customWidth="1"/>
    <col min="10" max="10" width="13.7109375" style="4" customWidth="1"/>
    <col min="11" max="11" width="15.28515625" style="4" customWidth="1"/>
    <col min="12" max="13" width="13.85546875" style="4" customWidth="1"/>
    <col min="14" max="14" width="14.5703125" style="3" customWidth="1"/>
    <col min="15" max="15" width="18.85546875" style="2" customWidth="1"/>
    <col min="16" max="16" width="19.7109375" style="2" customWidth="1"/>
    <col min="17" max="17" width="22" customWidth="1"/>
    <col min="18" max="18" width="15.42578125" customWidth="1"/>
    <col min="19" max="19" width="14.42578125" customWidth="1"/>
  </cols>
  <sheetData>
    <row r="1" spans="1:19" x14ac:dyDescent="0.25">
      <c r="P1" s="76" t="s">
        <v>22</v>
      </c>
      <c r="Q1" s="76"/>
      <c r="R1" s="76"/>
    </row>
    <row r="2" spans="1:19" ht="15.75" x14ac:dyDescent="0.2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30"/>
    </row>
    <row r="3" spans="1:19" x14ac:dyDescent="0.25">
      <c r="O3" s="3"/>
      <c r="P3" s="3"/>
    </row>
    <row r="4" spans="1:19" ht="15" customHeight="1" x14ac:dyDescent="0.25">
      <c r="A4" s="91" t="s">
        <v>5</v>
      </c>
      <c r="B4" s="91" t="s">
        <v>11</v>
      </c>
      <c r="C4" s="79" t="s">
        <v>10</v>
      </c>
      <c r="D4" s="91" t="s">
        <v>12</v>
      </c>
      <c r="E4" s="91" t="s">
        <v>9</v>
      </c>
      <c r="F4" s="79" t="s">
        <v>8</v>
      </c>
      <c r="G4" s="88" t="s">
        <v>13</v>
      </c>
      <c r="H4" s="89"/>
      <c r="I4" s="89"/>
      <c r="J4" s="89"/>
      <c r="K4" s="89"/>
      <c r="L4" s="89"/>
      <c r="M4" s="90"/>
      <c r="N4" s="77" t="s">
        <v>19</v>
      </c>
      <c r="O4" s="86" t="s">
        <v>16</v>
      </c>
      <c r="P4" s="81" t="s">
        <v>20</v>
      </c>
      <c r="Q4" s="79" t="s">
        <v>15</v>
      </c>
      <c r="R4" s="79" t="s">
        <v>17</v>
      </c>
      <c r="S4" s="70" t="s">
        <v>18</v>
      </c>
    </row>
    <row r="5" spans="1:19" s="11" customFormat="1" ht="106.5" customHeight="1" x14ac:dyDescent="0.25">
      <c r="A5" s="91"/>
      <c r="B5" s="91"/>
      <c r="C5" s="80"/>
      <c r="D5" s="91"/>
      <c r="E5" s="91"/>
      <c r="F5" s="80"/>
      <c r="G5" s="1" t="s">
        <v>0</v>
      </c>
      <c r="H5" s="1" t="s">
        <v>1</v>
      </c>
      <c r="I5" s="1" t="s">
        <v>2</v>
      </c>
      <c r="J5" s="1" t="s">
        <v>3</v>
      </c>
      <c r="K5" s="1" t="s">
        <v>7</v>
      </c>
      <c r="L5" s="25" t="s">
        <v>14</v>
      </c>
      <c r="M5" s="1" t="s">
        <v>4</v>
      </c>
      <c r="N5" s="78"/>
      <c r="O5" s="87"/>
      <c r="P5" s="82"/>
      <c r="Q5" s="80"/>
      <c r="R5" s="80"/>
      <c r="S5" s="71"/>
    </row>
    <row r="6" spans="1:19" s="11" customFormat="1" ht="22.5" customHeight="1" x14ac:dyDescent="0.25">
      <c r="A6" s="72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4"/>
    </row>
    <row r="7" spans="1:19" ht="140.25" customHeight="1" x14ac:dyDescent="0.25">
      <c r="A7" s="26" t="s">
        <v>54</v>
      </c>
      <c r="B7" s="35" t="s">
        <v>61</v>
      </c>
      <c r="C7" s="28" t="s">
        <v>23</v>
      </c>
      <c r="D7" s="12">
        <v>2840.2</v>
      </c>
      <c r="E7" s="13">
        <v>56</v>
      </c>
      <c r="F7" s="32">
        <v>0</v>
      </c>
      <c r="G7" s="14">
        <f>SUM(H7:M7)</f>
        <v>662.59999999999991</v>
      </c>
      <c r="H7" s="15">
        <v>25.2</v>
      </c>
      <c r="I7" s="15">
        <v>256.39999999999998</v>
      </c>
      <c r="J7" s="15">
        <v>0</v>
      </c>
      <c r="K7" s="15">
        <v>0</v>
      </c>
      <c r="L7" s="15">
        <v>339</v>
      </c>
      <c r="M7" s="15">
        <f>11.4+30.6</f>
        <v>42</v>
      </c>
      <c r="N7" s="16" t="s">
        <v>25</v>
      </c>
      <c r="O7" s="17">
        <v>2</v>
      </c>
      <c r="P7" s="17" t="s">
        <v>26</v>
      </c>
      <c r="Q7" s="34">
        <v>3</v>
      </c>
      <c r="R7" s="13">
        <v>1</v>
      </c>
      <c r="S7" s="13">
        <v>1</v>
      </c>
    </row>
    <row r="8" spans="1:19" ht="23.25" customHeight="1" x14ac:dyDescent="0.25">
      <c r="A8" s="26"/>
      <c r="B8" s="35"/>
      <c r="C8" s="43" t="s">
        <v>35</v>
      </c>
      <c r="D8" s="44"/>
      <c r="E8" s="45">
        <v>56</v>
      </c>
      <c r="F8" s="46">
        <v>0</v>
      </c>
      <c r="G8" s="36">
        <f t="shared" ref="G8:G22" si="0">SUM(H8:M8)</f>
        <v>56</v>
      </c>
      <c r="H8" s="47">
        <v>4</v>
      </c>
      <c r="I8" s="47">
        <v>35</v>
      </c>
      <c r="J8" s="47">
        <v>0</v>
      </c>
      <c r="K8" s="47">
        <v>0</v>
      </c>
      <c r="L8" s="47">
        <v>4</v>
      </c>
      <c r="M8" s="47">
        <f>3+10</f>
        <v>13</v>
      </c>
      <c r="N8" s="37"/>
      <c r="O8" s="17"/>
      <c r="P8" s="17"/>
      <c r="Q8" s="34"/>
      <c r="R8" s="13"/>
      <c r="S8" s="13"/>
    </row>
    <row r="9" spans="1:19" ht="106.5" customHeight="1" x14ac:dyDescent="0.25">
      <c r="A9" s="26" t="s">
        <v>55</v>
      </c>
      <c r="B9" s="35" t="s">
        <v>27</v>
      </c>
      <c r="C9" s="28" t="s">
        <v>28</v>
      </c>
      <c r="D9" s="12">
        <v>48.4</v>
      </c>
      <c r="E9" s="13">
        <v>1</v>
      </c>
      <c r="F9" s="33">
        <v>0</v>
      </c>
      <c r="G9" s="14">
        <f t="shared" si="0"/>
        <v>25.5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25.5</v>
      </c>
      <c r="N9" s="16">
        <v>0</v>
      </c>
      <c r="O9" s="17">
        <v>0</v>
      </c>
      <c r="P9" s="17" t="s">
        <v>29</v>
      </c>
      <c r="Q9" s="13">
        <v>0</v>
      </c>
      <c r="R9" s="13">
        <v>0</v>
      </c>
      <c r="S9" s="13">
        <v>0</v>
      </c>
    </row>
    <row r="10" spans="1:19" ht="24" customHeight="1" x14ac:dyDescent="0.25">
      <c r="A10" s="26"/>
      <c r="B10" s="35"/>
      <c r="C10" s="43" t="s">
        <v>35</v>
      </c>
      <c r="D10" s="44"/>
      <c r="E10" s="36">
        <v>1</v>
      </c>
      <c r="F10" s="47">
        <v>0</v>
      </c>
      <c r="G10" s="36">
        <v>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1</v>
      </c>
      <c r="N10" s="16"/>
      <c r="O10" s="17"/>
      <c r="P10" s="17"/>
      <c r="Q10" s="13"/>
      <c r="R10" s="13"/>
      <c r="S10" s="13"/>
    </row>
    <row r="11" spans="1:19" ht="99" customHeight="1" x14ac:dyDescent="0.25">
      <c r="A11" s="26" t="s">
        <v>56</v>
      </c>
      <c r="B11" s="35" t="s">
        <v>30</v>
      </c>
      <c r="C11" s="28" t="s">
        <v>31</v>
      </c>
      <c r="D11" s="12">
        <v>64.7</v>
      </c>
      <c r="E11" s="13">
        <v>1</v>
      </c>
      <c r="F11" s="33">
        <v>0</v>
      </c>
      <c r="G11" s="14">
        <f t="shared" si="0"/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2">
        <v>0</v>
      </c>
      <c r="O11" s="17">
        <v>0</v>
      </c>
      <c r="P11" s="17" t="s">
        <v>32</v>
      </c>
      <c r="Q11" s="13">
        <v>0</v>
      </c>
      <c r="R11" s="13">
        <v>0</v>
      </c>
      <c r="S11" s="13">
        <v>0</v>
      </c>
    </row>
    <row r="12" spans="1:19" ht="18.75" customHeight="1" x14ac:dyDescent="0.25">
      <c r="A12" s="27"/>
      <c r="B12" s="35"/>
      <c r="C12" s="43" t="s">
        <v>35</v>
      </c>
      <c r="D12" s="48"/>
      <c r="E12" s="49">
        <v>1</v>
      </c>
      <c r="F12" s="50">
        <v>0</v>
      </c>
      <c r="G12" s="36">
        <v>1</v>
      </c>
      <c r="H12" s="50">
        <v>0</v>
      </c>
      <c r="I12" s="50">
        <v>0</v>
      </c>
      <c r="J12" s="50">
        <v>0</v>
      </c>
      <c r="K12" s="50">
        <v>0</v>
      </c>
      <c r="L12" s="50">
        <v>1</v>
      </c>
      <c r="M12" s="39">
        <v>0</v>
      </c>
      <c r="N12" s="40"/>
      <c r="O12" s="23"/>
      <c r="P12" s="23"/>
      <c r="Q12" s="13"/>
      <c r="R12" s="13"/>
      <c r="S12" s="13"/>
    </row>
    <row r="13" spans="1:19" ht="63" customHeight="1" x14ac:dyDescent="0.25">
      <c r="A13" s="27" t="s">
        <v>57</v>
      </c>
      <c r="B13" s="38" t="s">
        <v>34</v>
      </c>
      <c r="C13" s="29" t="s">
        <v>33</v>
      </c>
      <c r="D13" s="42">
        <v>8694.9</v>
      </c>
      <c r="E13" s="18">
        <v>14</v>
      </c>
      <c r="F13" s="19">
        <v>0</v>
      </c>
      <c r="G13" s="14">
        <f t="shared" si="0"/>
        <v>10.7</v>
      </c>
      <c r="H13" s="20">
        <v>7.1</v>
      </c>
      <c r="I13" s="21">
        <v>0</v>
      </c>
      <c r="J13" s="21">
        <v>0</v>
      </c>
      <c r="K13" s="21">
        <v>0</v>
      </c>
      <c r="L13" s="21">
        <v>0</v>
      </c>
      <c r="M13" s="21">
        <v>3.6</v>
      </c>
      <c r="N13" s="22" t="s">
        <v>41</v>
      </c>
      <c r="O13" s="23">
        <v>0</v>
      </c>
      <c r="P13" s="23" t="s">
        <v>38</v>
      </c>
      <c r="Q13" s="13">
        <v>4</v>
      </c>
      <c r="R13" s="13">
        <v>0</v>
      </c>
      <c r="S13" s="13">
        <v>0</v>
      </c>
    </row>
    <row r="14" spans="1:19" ht="24.75" customHeight="1" x14ac:dyDescent="0.25">
      <c r="A14" s="41"/>
      <c r="B14" s="35"/>
      <c r="C14" s="43" t="s">
        <v>35</v>
      </c>
      <c r="D14" s="51"/>
      <c r="E14" s="49">
        <v>14</v>
      </c>
      <c r="F14" s="50">
        <v>0</v>
      </c>
      <c r="G14" s="36">
        <f t="shared" si="0"/>
        <v>14</v>
      </c>
      <c r="H14" s="49">
        <v>10</v>
      </c>
      <c r="I14" s="50">
        <v>0</v>
      </c>
      <c r="J14" s="50">
        <v>0</v>
      </c>
      <c r="K14" s="50">
        <v>0</v>
      </c>
      <c r="L14" s="50">
        <v>0</v>
      </c>
      <c r="M14" s="50">
        <v>4</v>
      </c>
      <c r="N14" s="22"/>
      <c r="O14" s="23"/>
      <c r="P14" s="23"/>
      <c r="Q14" s="13"/>
      <c r="R14" s="13"/>
      <c r="S14" s="13"/>
    </row>
    <row r="15" spans="1:19" ht="89.25" customHeight="1" x14ac:dyDescent="0.25">
      <c r="A15" s="41" t="s">
        <v>36</v>
      </c>
      <c r="B15" s="35" t="s">
        <v>39</v>
      </c>
      <c r="C15" s="28" t="s">
        <v>40</v>
      </c>
      <c r="D15" s="12">
        <v>7564.7</v>
      </c>
      <c r="E15" s="18">
        <v>10</v>
      </c>
      <c r="F15" s="19">
        <v>0</v>
      </c>
      <c r="G15" s="14">
        <f t="shared" si="0"/>
        <v>5350.5</v>
      </c>
      <c r="H15" s="20">
        <v>72.599999999999994</v>
      </c>
      <c r="I15" s="21">
        <v>2.9</v>
      </c>
      <c r="J15" s="21">
        <v>0</v>
      </c>
      <c r="K15" s="21">
        <v>0</v>
      </c>
      <c r="L15" s="21">
        <v>5275</v>
      </c>
      <c r="M15" s="21">
        <v>0</v>
      </c>
      <c r="N15" s="22" t="s">
        <v>42</v>
      </c>
      <c r="O15" s="23">
        <v>1</v>
      </c>
      <c r="P15" s="23" t="s">
        <v>43</v>
      </c>
      <c r="Q15" s="13">
        <v>0</v>
      </c>
      <c r="R15" s="13">
        <v>1</v>
      </c>
      <c r="S15" s="13">
        <v>0</v>
      </c>
    </row>
    <row r="16" spans="1:19" ht="27.75" customHeight="1" x14ac:dyDescent="0.25">
      <c r="A16" s="41"/>
      <c r="B16" s="35"/>
      <c r="C16" s="43" t="s">
        <v>35</v>
      </c>
      <c r="D16" s="12"/>
      <c r="E16" s="53">
        <v>10</v>
      </c>
      <c r="F16" s="54">
        <v>0</v>
      </c>
      <c r="G16" s="52">
        <f t="shared" si="0"/>
        <v>10</v>
      </c>
      <c r="H16" s="53">
        <v>1</v>
      </c>
      <c r="I16" s="54">
        <v>1</v>
      </c>
      <c r="J16" s="54">
        <v>0</v>
      </c>
      <c r="K16" s="54">
        <v>0</v>
      </c>
      <c r="L16" s="54">
        <v>8</v>
      </c>
      <c r="M16" s="54">
        <v>0</v>
      </c>
      <c r="N16" s="22"/>
      <c r="O16" s="23"/>
      <c r="P16" s="23"/>
      <c r="Q16" s="13"/>
      <c r="R16" s="13"/>
      <c r="S16" s="13"/>
    </row>
    <row r="17" spans="1:19" ht="99.75" customHeight="1" x14ac:dyDescent="0.25">
      <c r="A17" s="41" t="s">
        <v>37</v>
      </c>
      <c r="B17" s="35" t="s">
        <v>60</v>
      </c>
      <c r="C17" s="28" t="s">
        <v>44</v>
      </c>
      <c r="D17" s="12">
        <v>6300.4</v>
      </c>
      <c r="E17" s="18">
        <v>32</v>
      </c>
      <c r="F17" s="19">
        <v>8</v>
      </c>
      <c r="G17" s="14">
        <f t="shared" si="0"/>
        <v>6342.1</v>
      </c>
      <c r="H17" s="20">
        <v>767.3</v>
      </c>
      <c r="I17" s="21">
        <f>3.7+1568.6</f>
        <v>1572.3</v>
      </c>
      <c r="J17" s="21">
        <v>0</v>
      </c>
      <c r="K17" s="21">
        <v>3019.4</v>
      </c>
      <c r="L17" s="21">
        <f>200+380.7+402.4</f>
        <v>983.1</v>
      </c>
      <c r="M17" s="21">
        <v>0</v>
      </c>
      <c r="N17" s="22">
        <v>0</v>
      </c>
      <c r="O17" s="23">
        <v>0</v>
      </c>
      <c r="P17" s="23" t="s">
        <v>45</v>
      </c>
      <c r="Q17" s="13">
        <v>4</v>
      </c>
      <c r="R17" s="13">
        <v>1</v>
      </c>
      <c r="S17" s="13">
        <v>0</v>
      </c>
    </row>
    <row r="18" spans="1:19" ht="27.75" customHeight="1" x14ac:dyDescent="0.25">
      <c r="A18" s="41"/>
      <c r="B18" s="35"/>
      <c r="C18" s="43" t="s">
        <v>35</v>
      </c>
      <c r="D18" s="12"/>
      <c r="E18" s="18">
        <v>32</v>
      </c>
      <c r="F18" s="19">
        <v>8</v>
      </c>
      <c r="G18" s="52">
        <f t="shared" si="0"/>
        <v>32</v>
      </c>
      <c r="H18" s="55">
        <f>2</f>
        <v>2</v>
      </c>
      <c r="I18" s="56">
        <f>1+2</f>
        <v>3</v>
      </c>
      <c r="J18" s="56">
        <v>0</v>
      </c>
      <c r="K18" s="56">
        <v>8</v>
      </c>
      <c r="L18" s="56">
        <f>8+1+1+6+1</f>
        <v>17</v>
      </c>
      <c r="M18" s="56">
        <f>1+1</f>
        <v>2</v>
      </c>
      <c r="N18" s="22"/>
      <c r="O18" s="23"/>
      <c r="P18" s="23"/>
      <c r="Q18" s="13"/>
      <c r="R18" s="13"/>
      <c r="S18" s="13"/>
    </row>
    <row r="19" spans="1:19" ht="132.75" customHeight="1" x14ac:dyDescent="0.25">
      <c r="A19" s="41" t="s">
        <v>46</v>
      </c>
      <c r="B19" s="35" t="s">
        <v>47</v>
      </c>
      <c r="C19" s="28" t="s">
        <v>48</v>
      </c>
      <c r="D19" s="12">
        <v>673.4</v>
      </c>
      <c r="E19" s="18">
        <v>23</v>
      </c>
      <c r="F19" s="19">
        <v>5</v>
      </c>
      <c r="G19" s="14">
        <f t="shared" si="0"/>
        <v>490.2</v>
      </c>
      <c r="H19" s="57">
        <f>85.3</f>
        <v>85.3</v>
      </c>
      <c r="I19" s="58">
        <v>0</v>
      </c>
      <c r="J19" s="58">
        <v>0</v>
      </c>
      <c r="K19" s="58">
        <v>217.4</v>
      </c>
      <c r="L19" s="58">
        <f>104.5+3.2</f>
        <v>107.7</v>
      </c>
      <c r="M19" s="58">
        <f>65+14.8</f>
        <v>79.8</v>
      </c>
      <c r="N19" s="22">
        <v>0</v>
      </c>
      <c r="O19" s="23">
        <v>0</v>
      </c>
      <c r="P19" s="23" t="s">
        <v>49</v>
      </c>
      <c r="Q19" s="13">
        <f>1+1</f>
        <v>2</v>
      </c>
      <c r="R19" s="13">
        <v>1</v>
      </c>
      <c r="S19" s="13">
        <v>1</v>
      </c>
    </row>
    <row r="20" spans="1:19" ht="28.5" customHeight="1" x14ac:dyDescent="0.25">
      <c r="A20" s="41"/>
      <c r="B20" s="35"/>
      <c r="C20" s="43" t="s">
        <v>35</v>
      </c>
      <c r="D20" s="12"/>
      <c r="E20" s="66">
        <v>23</v>
      </c>
      <c r="F20" s="67">
        <v>5</v>
      </c>
      <c r="G20" s="52">
        <f t="shared" si="0"/>
        <v>23</v>
      </c>
      <c r="H20" s="53">
        <f>4</f>
        <v>4</v>
      </c>
      <c r="I20" s="54">
        <v>0</v>
      </c>
      <c r="J20" s="54">
        <v>0</v>
      </c>
      <c r="K20" s="54">
        <v>5</v>
      </c>
      <c r="L20" s="54">
        <f>2+1+3</f>
        <v>6</v>
      </c>
      <c r="M20" s="54">
        <f>1+1+6</f>
        <v>8</v>
      </c>
      <c r="N20" s="22"/>
      <c r="O20" s="23"/>
      <c r="P20" s="23"/>
      <c r="Q20" s="13"/>
      <c r="R20" s="13"/>
      <c r="S20" s="13"/>
    </row>
    <row r="21" spans="1:19" ht="65.25" customHeight="1" x14ac:dyDescent="0.25">
      <c r="A21" s="41" t="s">
        <v>58</v>
      </c>
      <c r="B21" s="35" t="s">
        <v>59</v>
      </c>
      <c r="C21" s="28" t="s">
        <v>50</v>
      </c>
      <c r="D21" s="12">
        <v>9564.4</v>
      </c>
      <c r="E21" s="18">
        <v>6</v>
      </c>
      <c r="F21" s="19">
        <v>0</v>
      </c>
      <c r="G21" s="14">
        <f t="shared" si="0"/>
        <v>247.90000000000003</v>
      </c>
      <c r="H21" s="20">
        <v>6.8</v>
      </c>
      <c r="I21" s="21">
        <v>0</v>
      </c>
      <c r="J21" s="21">
        <v>0</v>
      </c>
      <c r="K21" s="21">
        <v>0</v>
      </c>
      <c r="L21" s="21">
        <v>0</v>
      </c>
      <c r="M21" s="21">
        <f>41.8+199.3</f>
        <v>241.10000000000002</v>
      </c>
      <c r="N21" s="22" t="s">
        <v>51</v>
      </c>
      <c r="O21" s="23">
        <v>0</v>
      </c>
      <c r="P21" s="23" t="s">
        <v>52</v>
      </c>
      <c r="Q21" s="13">
        <v>1</v>
      </c>
      <c r="R21" s="13">
        <v>0</v>
      </c>
      <c r="S21" s="13">
        <v>1</v>
      </c>
    </row>
    <row r="22" spans="1:19" ht="39.75" customHeight="1" x14ac:dyDescent="0.25">
      <c r="A22" s="41"/>
      <c r="B22" s="10"/>
      <c r="C22" s="43" t="s">
        <v>35</v>
      </c>
      <c r="D22" s="12"/>
      <c r="E22" s="66">
        <v>6</v>
      </c>
      <c r="F22" s="67">
        <v>0</v>
      </c>
      <c r="G22" s="36">
        <f t="shared" si="0"/>
        <v>6</v>
      </c>
      <c r="H22" s="49">
        <v>1</v>
      </c>
      <c r="I22" s="50">
        <v>0</v>
      </c>
      <c r="J22" s="50">
        <v>0</v>
      </c>
      <c r="K22" s="50">
        <v>0</v>
      </c>
      <c r="L22" s="50">
        <v>0</v>
      </c>
      <c r="M22" s="50">
        <f>4+1</f>
        <v>5</v>
      </c>
      <c r="N22" s="22"/>
      <c r="O22" s="23"/>
      <c r="P22" s="23"/>
      <c r="Q22" s="13"/>
      <c r="R22" s="13"/>
      <c r="S22" s="13"/>
    </row>
    <row r="23" spans="1:19" ht="15.75" x14ac:dyDescent="0.25">
      <c r="A23" s="83" t="s">
        <v>6</v>
      </c>
      <c r="B23" s="84"/>
      <c r="C23" s="85"/>
      <c r="D23" s="24">
        <f>SUM(D7:D21)</f>
        <v>35751.1</v>
      </c>
      <c r="E23" s="51">
        <f>E8+E10+E12+E14+E16+E18+E20+E22</f>
        <v>143</v>
      </c>
      <c r="F23" s="51">
        <f>F8+F10+F12+F14+F16+F18+F20+F22</f>
        <v>13</v>
      </c>
      <c r="G23" s="14">
        <f>G7+G9+G11+G13+G15+G17+G19+G21</f>
        <v>13129.500000000002</v>
      </c>
      <c r="H23" s="14">
        <f t="shared" ref="H23:M23" si="1">H7+H9+H11+H13+H15+H17+H19+H21</f>
        <v>964.29999999999984</v>
      </c>
      <c r="I23" s="14">
        <f t="shared" si="1"/>
        <v>1831.6</v>
      </c>
      <c r="J23" s="14">
        <f t="shared" si="1"/>
        <v>0</v>
      </c>
      <c r="K23" s="14">
        <f t="shared" si="1"/>
        <v>3236.8</v>
      </c>
      <c r="L23" s="14">
        <f t="shared" si="1"/>
        <v>6704.8</v>
      </c>
      <c r="M23" s="14">
        <f t="shared" si="1"/>
        <v>392</v>
      </c>
      <c r="N23" s="24" t="s">
        <v>53</v>
      </c>
      <c r="O23" s="31">
        <v>3</v>
      </c>
      <c r="P23" s="31">
        <v>7</v>
      </c>
      <c r="Q23" s="31">
        <v>14</v>
      </c>
      <c r="R23" s="31">
        <v>4</v>
      </c>
      <c r="S23" s="31">
        <v>3</v>
      </c>
    </row>
    <row r="24" spans="1:19" ht="15.75" x14ac:dyDescent="0.25">
      <c r="A24" s="59"/>
      <c r="B24" s="60"/>
      <c r="C24" s="68" t="s">
        <v>35</v>
      </c>
      <c r="D24" s="61"/>
      <c r="E24" s="69">
        <f>E23</f>
        <v>143</v>
      </c>
      <c r="F24" s="69">
        <f>F23</f>
        <v>13</v>
      </c>
      <c r="G24" s="69">
        <f>G8+G10+G12+G14+G16+G18+G20+G22</f>
        <v>143</v>
      </c>
      <c r="H24" s="69">
        <f t="shared" ref="H24:M24" si="2">H8+H10+H12+H14+H16+H18+H20+H22</f>
        <v>22</v>
      </c>
      <c r="I24" s="69">
        <f t="shared" si="2"/>
        <v>39</v>
      </c>
      <c r="J24" s="69">
        <f t="shared" si="2"/>
        <v>0</v>
      </c>
      <c r="K24" s="69">
        <f t="shared" si="2"/>
        <v>13</v>
      </c>
      <c r="L24" s="69">
        <f t="shared" si="2"/>
        <v>36</v>
      </c>
      <c r="M24" s="69">
        <f t="shared" si="2"/>
        <v>33</v>
      </c>
      <c r="N24" s="62"/>
      <c r="O24" s="63"/>
      <c r="P24" s="63"/>
      <c r="Q24" s="64"/>
      <c r="R24" s="64"/>
      <c r="S24" s="65"/>
    </row>
    <row r="25" spans="1:19" x14ac:dyDescent="0.25">
      <c r="D25" s="6"/>
      <c r="E25" s="7"/>
      <c r="F25" s="7"/>
      <c r="G25" s="8"/>
      <c r="H25" s="7"/>
      <c r="I25" s="7"/>
      <c r="J25" s="7"/>
      <c r="K25" s="7"/>
      <c r="L25" s="7"/>
      <c r="M25" s="7"/>
      <c r="N25" s="9"/>
      <c r="O25" s="3"/>
      <c r="P25" s="3"/>
    </row>
    <row r="26" spans="1:19" x14ac:dyDescent="0.25">
      <c r="D26" s="6"/>
      <c r="G26" s="8"/>
      <c r="H26" s="7"/>
      <c r="I26" s="7"/>
      <c r="J26" s="7"/>
      <c r="K26" s="7"/>
      <c r="L26" s="7"/>
      <c r="M26" s="7"/>
      <c r="N26" s="9"/>
      <c r="O26" s="3"/>
      <c r="P26" s="3"/>
    </row>
    <row r="27" spans="1:19" x14ac:dyDescent="0.25">
      <c r="D27" s="6"/>
      <c r="G27" s="8"/>
      <c r="H27" s="7"/>
      <c r="I27" s="7"/>
      <c r="J27" s="7"/>
      <c r="K27" s="7"/>
      <c r="L27" s="7"/>
      <c r="M27" s="7"/>
      <c r="N27" s="6"/>
      <c r="O27" s="3"/>
      <c r="P27" s="3"/>
    </row>
    <row r="28" spans="1:19" x14ac:dyDescent="0.25">
      <c r="D28" s="9"/>
      <c r="G28" s="8"/>
      <c r="H28" s="7"/>
      <c r="I28" s="7"/>
      <c r="J28" s="7"/>
      <c r="K28" s="7"/>
      <c r="L28" s="7"/>
      <c r="O28" s="3"/>
      <c r="P28" s="3"/>
    </row>
    <row r="29" spans="1:19" x14ac:dyDescent="0.25">
      <c r="D29" s="9"/>
      <c r="G29" s="8"/>
      <c r="H29" s="7"/>
      <c r="I29" s="7"/>
      <c r="J29" s="7"/>
      <c r="K29" s="7"/>
      <c r="L29" s="7"/>
      <c r="O29" s="3"/>
      <c r="P29" s="3"/>
    </row>
    <row r="30" spans="1:19" x14ac:dyDescent="0.25">
      <c r="D30" s="6"/>
      <c r="G30" s="8"/>
      <c r="H30" s="7"/>
      <c r="I30" s="7"/>
      <c r="J30" s="7"/>
      <c r="K30" s="7"/>
      <c r="L30" s="7"/>
    </row>
    <row r="31" spans="1:19" x14ac:dyDescent="0.25">
      <c r="D31" s="6"/>
      <c r="G31" s="8"/>
      <c r="H31" s="7"/>
      <c r="I31" s="7"/>
      <c r="J31" s="7"/>
      <c r="K31" s="7"/>
      <c r="L31" s="7"/>
    </row>
    <row r="32" spans="1:19" x14ac:dyDescent="0.25">
      <c r="D32" s="6"/>
      <c r="G32" s="8"/>
      <c r="H32" s="7"/>
      <c r="I32" s="7"/>
      <c r="J32" s="7"/>
      <c r="K32" s="7"/>
      <c r="L32" s="7"/>
    </row>
    <row r="33" spans="1:16" x14ac:dyDescent="0.25">
      <c r="D33" s="6"/>
      <c r="G33" s="8"/>
      <c r="H33" s="7"/>
      <c r="I33" s="7"/>
      <c r="J33" s="7"/>
      <c r="K33" s="7"/>
      <c r="L33" s="7"/>
    </row>
    <row r="34" spans="1:16" x14ac:dyDescent="0.25">
      <c r="D34" s="6"/>
      <c r="G34" s="8"/>
      <c r="H34" s="7"/>
      <c r="I34" s="7"/>
      <c r="J34" s="7"/>
      <c r="K34" s="7"/>
      <c r="L34" s="7"/>
    </row>
    <row r="35" spans="1:16" x14ac:dyDescent="0.25">
      <c r="D35" s="6"/>
      <c r="G35" s="8"/>
      <c r="H35" s="7"/>
      <c r="I35" s="7"/>
      <c r="J35" s="7"/>
      <c r="K35" s="7"/>
      <c r="L35" s="7"/>
    </row>
    <row r="36" spans="1:16" x14ac:dyDescent="0.25">
      <c r="A36"/>
      <c r="D36" s="6"/>
      <c r="G36" s="8"/>
      <c r="H36" s="7"/>
      <c r="I36" s="7"/>
      <c r="J36" s="7"/>
      <c r="K36" s="7"/>
      <c r="L36" s="7"/>
    </row>
    <row r="37" spans="1:16" x14ac:dyDescent="0.25">
      <c r="A37"/>
      <c r="D37" s="6"/>
      <c r="G37" s="8"/>
      <c r="H37" s="7"/>
      <c r="I37" s="7"/>
      <c r="J37" s="7"/>
      <c r="K37" s="7"/>
      <c r="L37" s="7"/>
    </row>
    <row r="38" spans="1:16" s="4" customFormat="1" ht="12.75" x14ac:dyDescent="0.2">
      <c r="B38" s="3"/>
      <c r="C38" s="3"/>
      <c r="D38" s="6"/>
      <c r="G38" s="8"/>
      <c r="H38" s="7"/>
      <c r="I38" s="7"/>
      <c r="J38" s="7"/>
      <c r="K38" s="7"/>
      <c r="L38" s="7"/>
      <c r="N38" s="3"/>
      <c r="O38" s="3"/>
      <c r="P38" s="3"/>
    </row>
    <row r="39" spans="1:16" s="4" customFormat="1" ht="12.75" x14ac:dyDescent="0.2">
      <c r="B39" s="3"/>
      <c r="C39" s="3"/>
      <c r="D39" s="6"/>
      <c r="G39" s="8"/>
      <c r="H39" s="7"/>
      <c r="I39" s="7"/>
      <c r="J39" s="7"/>
      <c r="K39" s="7"/>
      <c r="L39" s="7"/>
      <c r="N39" s="3"/>
      <c r="O39" s="3"/>
      <c r="P39" s="3"/>
    </row>
    <row r="40" spans="1:16" s="4" customFormat="1" ht="12.75" x14ac:dyDescent="0.2">
      <c r="B40" s="3"/>
      <c r="C40" s="3"/>
      <c r="D40" s="6"/>
      <c r="G40" s="5"/>
      <c r="N40" s="3"/>
      <c r="O40" s="3"/>
      <c r="P40" s="3"/>
    </row>
    <row r="41" spans="1:16" s="4" customFormat="1" ht="12.75" x14ac:dyDescent="0.2">
      <c r="B41" s="3"/>
      <c r="C41" s="3"/>
      <c r="D41" s="6"/>
      <c r="G41" s="5"/>
      <c r="N41" s="3"/>
      <c r="O41" s="3"/>
      <c r="P41" s="3"/>
    </row>
    <row r="42" spans="1:16" s="4" customFormat="1" ht="12.75" x14ac:dyDescent="0.2">
      <c r="B42" s="3"/>
      <c r="C42" s="3"/>
      <c r="D42" s="6"/>
      <c r="G42" s="5"/>
      <c r="N42" s="3"/>
      <c r="O42" s="3"/>
      <c r="P42" s="3"/>
    </row>
    <row r="43" spans="1:16" s="4" customFormat="1" ht="12.75" x14ac:dyDescent="0.2">
      <c r="B43" s="3"/>
      <c r="C43" s="3"/>
      <c r="D43" s="6"/>
      <c r="G43" s="5"/>
      <c r="N43" s="3"/>
      <c r="O43" s="3"/>
      <c r="P43" s="3"/>
    </row>
  </sheetData>
  <mergeCells count="17">
    <mergeCell ref="A23:C23"/>
    <mergeCell ref="O4:O5"/>
    <mergeCell ref="G4:M4"/>
    <mergeCell ref="C4:C5"/>
    <mergeCell ref="A4:A5"/>
    <mergeCell ref="B4:B5"/>
    <mergeCell ref="D4:D5"/>
    <mergeCell ref="E4:E5"/>
    <mergeCell ref="S4:S5"/>
    <mergeCell ref="A6:S6"/>
    <mergeCell ref="A2:O2"/>
    <mergeCell ref="P1:R1"/>
    <mergeCell ref="N4:N5"/>
    <mergeCell ref="F4:F5"/>
    <mergeCell ref="Q4:Q5"/>
    <mergeCell ref="R4:R5"/>
    <mergeCell ref="P4:P5"/>
  </mergeCells>
  <pageMargins left="0.39370078740157483" right="0.39370078740157483" top="0.74803149606299213" bottom="0.74803149606299213" header="0.31496062992125984" footer="0.31496062992125984"/>
  <pageSetup paperSize="9" scale="4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2 - 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2024-01-16T09:32:11Z</dcterms:modified>
</cp:coreProperties>
</file>